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pepsico.sharepoint.com/teams/WSCIPursuitsandProjects/Shared Documents/Web Solutions Platform/Web Solutions  External Site Projects/Projects/2023/Pep+ Sustainability Action Center/Enhancements/Aug-2023/Content Templates/Knowledge Hub/SAC Resources data export/SAC REVAMP RESOURCES/"/>
    </mc:Choice>
  </mc:AlternateContent>
  <xr:revisionPtr revIDLastSave="0" documentId="8_{BA28E82D-DE12-4229-A3FA-85FF2F385D98}" xr6:coauthVersionLast="47" xr6:coauthVersionMax="47" xr10:uidLastSave="{00000000-0000-0000-0000-000000000000}"/>
  <bookViews>
    <workbookView xWindow="-120" yWindow="-120" windowWidth="29040" windowHeight="15720" xr2:uid="{621920EB-EFE9-432B-86FA-ECB2DD6B8584}"/>
  </bookViews>
  <sheets>
    <sheet name="6. Fuel-RE % &amp; kWh Conversion" sheetId="1" r:id="rId1"/>
  </sheets>
  <externalReferences>
    <externalReference r:id="rId2"/>
  </externalReferences>
  <definedNames>
    <definedName name="EUREGIONS">[1]List!$W$2:$W$5</definedName>
    <definedName name="EUREGIONSLONG">[1]List!$X$2:$X$51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51" i="1"/>
  <c r="D50" i="1"/>
  <c r="D46" i="1"/>
  <c r="D45" i="1"/>
  <c r="D41" i="1"/>
  <c r="D39" i="1"/>
  <c r="D35" i="1"/>
  <c r="D34" i="1"/>
  <c r="D30" i="1"/>
  <c r="D26" i="1"/>
  <c r="D25" i="1"/>
  <c r="D21" i="1"/>
  <c r="D20" i="1"/>
  <c r="D17" i="1"/>
  <c r="D16" i="1"/>
  <c r="D15" i="1"/>
  <c r="D12" i="1"/>
  <c r="D11" i="1"/>
  <c r="D10" i="1"/>
  <c r="D40" i="1"/>
  <c r="D19" i="1"/>
  <c r="D14" i="1"/>
  <c r="D6" i="1"/>
  <c r="D5" i="1"/>
  <c r="D60" i="1" l="1"/>
  <c r="D59" i="1"/>
  <c r="D58" i="1"/>
  <c r="D64" i="1" s="1"/>
  <c r="D53" i="1"/>
  <c r="D49" i="1"/>
  <c r="D44" i="1"/>
  <c r="D38" i="1"/>
  <c r="D33" i="1"/>
  <c r="D29" i="1"/>
  <c r="D24" i="1"/>
  <c r="D9" i="1"/>
  <c r="D4" i="1"/>
  <c r="D63" i="1" l="1"/>
  <c r="D62" i="1"/>
  <c r="D65" i="1" l="1"/>
  <c r="D66" i="1"/>
</calcChain>
</file>

<file path=xl/sharedStrings.xml><?xml version="1.0" encoding="utf-8"?>
<sst xmlns="http://schemas.openxmlformats.org/spreadsheetml/2006/main" count="112" uniqueCount="37">
  <si>
    <r>
      <t>kWh Conversion Table -</t>
    </r>
    <r>
      <rPr>
        <b/>
        <i/>
        <sz val="11"/>
        <color rgb="FF000000"/>
        <rFont val="Calibri"/>
        <family val="2"/>
      </rPr>
      <t>fill in 1 input Unit of Measure by type in yellow cells</t>
    </r>
  </si>
  <si>
    <t xml:space="preserve">Source: </t>
  </si>
  <si>
    <t>Greenhouse gas reporting: conversion factors 2025 - GOV.UK</t>
  </si>
  <si>
    <t>Procured Fuel (including for Cogen)</t>
  </si>
  <si>
    <t>Input</t>
  </si>
  <si>
    <t>Converted kWh</t>
  </si>
  <si>
    <t>Liquefied Natural Gas (LNG)</t>
  </si>
  <si>
    <t>Fuel</t>
  </si>
  <si>
    <t>kWh_per_kg_BEIS</t>
  </si>
  <si>
    <t>Amount:</t>
  </si>
  <si>
    <t>kWh</t>
  </si>
  <si>
    <t>tonnes</t>
  </si>
  <si>
    <t>Compressed Natural Gas (CNG)</t>
  </si>
  <si>
    <t>litres</t>
  </si>
  <si>
    <t>Natural Gas</t>
  </si>
  <si>
    <t>Diesel</t>
  </si>
  <si>
    <t>Fuel Oil</t>
  </si>
  <si>
    <t>Coal</t>
  </si>
  <si>
    <t>Gasoline</t>
  </si>
  <si>
    <t>Biofuel (biodiesel)</t>
  </si>
  <si>
    <t>Nm³</t>
  </si>
  <si>
    <t>Propane</t>
  </si>
  <si>
    <t>Biomass</t>
  </si>
  <si>
    <t>Biogas</t>
  </si>
  <si>
    <t>cubic meters</t>
  </si>
  <si>
    <t>GJ</t>
  </si>
  <si>
    <t>kg</t>
  </si>
  <si>
    <t>Loose m³</t>
  </si>
  <si>
    <t>Electricity &amp; Steam</t>
  </si>
  <si>
    <t>Electricity Procured</t>
  </si>
  <si>
    <t xml:space="preserve">Onsite wind/solar </t>
  </si>
  <si>
    <t>Purchased Steam</t>
  </si>
  <si>
    <t>TOTAL kWh</t>
  </si>
  <si>
    <t>Total Fuel (Thermal Energy) kWh</t>
  </si>
  <si>
    <t>Electricity + Steam total kWh</t>
  </si>
  <si>
    <r>
      <t xml:space="preserve">Fuel </t>
    </r>
    <r>
      <rPr>
        <b/>
        <sz val="11"/>
        <color rgb="FF000000"/>
        <rFont val="Calibri"/>
        <family val="2"/>
      </rPr>
      <t>%</t>
    </r>
    <r>
      <rPr>
        <sz val="11"/>
        <color rgb="FF000000"/>
        <rFont val="Calibri"/>
        <family val="2"/>
      </rPr>
      <t xml:space="preserve"> kWh/MWh</t>
    </r>
  </si>
  <si>
    <r>
      <t xml:space="preserve">Electricity + Steam </t>
    </r>
    <r>
      <rPr>
        <b/>
        <sz val="11"/>
        <color rgb="FF000000"/>
        <rFont val="Calibri"/>
        <family val="2"/>
      </rPr>
      <t>%</t>
    </r>
    <r>
      <rPr>
        <sz val="11"/>
        <color rgb="FF000000"/>
        <rFont val="Calibri"/>
        <family val="2"/>
      </rPr>
      <t xml:space="preserve"> kWh/MWh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</si>
</sst>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3" borderId="0" xfId="0" applyFont="1" applyFill="1"/>
    <xf numFmtId="0" fontId="4" fillId="0" borderId="5" xfId="0" applyFont="1" applyBorder="1"/>
    <xf numFmtId="0" fontId="3" fillId="0" borderId="5" xfId="0" applyFont="1" applyBorder="1"/>
    <xf numFmtId="0" fontId="5" fillId="0" borderId="6" xfId="0" applyFont="1" applyBorder="1"/>
    <xf numFmtId="0" fontId="0" fillId="3" borderId="0" xfId="0" applyFill="1"/>
    <xf numFmtId="0" fontId="0" fillId="0" borderId="7" xfId="0" applyBorder="1"/>
    <xf numFmtId="0" fontId="0" fillId="3" borderId="7" xfId="0" applyFill="1" applyBorder="1"/>
    <xf numFmtId="0" fontId="3" fillId="0" borderId="8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3" borderId="11" xfId="0" applyFont="1" applyFill="1" applyBorder="1"/>
    <xf numFmtId="0" fontId="4" fillId="0" borderId="12" xfId="0" applyFont="1" applyBorder="1"/>
    <xf numFmtId="0" fontId="2" fillId="0" borderId="13" xfId="0" applyFont="1" applyBorder="1"/>
    <xf numFmtId="0" fontId="6" fillId="0" borderId="14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15" xfId="0" applyFont="1" applyBorder="1"/>
    <xf numFmtId="0" fontId="3" fillId="0" borderId="17" xfId="0" applyFont="1" applyBorder="1"/>
    <xf numFmtId="164" fontId="3" fillId="4" borderId="18" xfId="0" applyNumberFormat="1" applyFont="1" applyFill="1" applyBorder="1"/>
    <xf numFmtId="164" fontId="3" fillId="4" borderId="12" xfId="0" applyNumberFormat="1" applyFont="1" applyFill="1" applyBorder="1"/>
    <xf numFmtId="0" fontId="7" fillId="0" borderId="0" xfId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11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0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../../../GlobalSustainableValueChains/Shared%20Documents/General/Data%20Gathering%20-%20Portal/Energy%20Questionnaire%20Suppliers%202026.xlsx" TargetMode="External"/><Relationship Id="rId2" Type="http://schemas.openxmlformats.org/officeDocument/2006/relationships/externalLinkPath" Target="https://pepsico.sharepoint.com/teams/GlobalSustainableValueChains/Shared%20Documents/General/Data%20Gathering%20-%20Portal/Energy%20Questionnaire%20Suppliers%202026.xlsx" TargetMode="External"/><Relationship Id="rId1" Type="http://schemas.openxmlformats.org/officeDocument/2006/relationships/externalLinkPath" Target="/teams/GlobalSustainableValueChains/Shared%20Documents/General/Data%20Gathering%20-%20Portal/Energy%20Questionnaire%20Supplier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Welcome"/>
      <sheetName val="1 General"/>
      <sheetName val="2 Electricity"/>
      <sheetName val="3 Thermal (incl co-gen)"/>
      <sheetName val="4 Thermal Pilot"/>
      <sheetName val="4 Other Qs"/>
      <sheetName val="5. PEP Volume RE% Calculator"/>
      <sheetName val="6. Fuel-RE % &amp; kWh Conversion"/>
      <sheetName val="Consolidate Sheet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publications/greenhouse-gas-reporting-conversion-factor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14F5-76D2-40DE-B1CA-EA9549D9DE27}">
  <sheetPr>
    <tabColor rgb="FF0070C0"/>
  </sheetPr>
  <dimension ref="A1:G66"/>
  <sheetViews>
    <sheetView tabSelected="1" zoomScale="145" zoomScaleNormal="145" workbookViewId="0">
      <pane ySplit="1" topLeftCell="A53" activePane="bottomLeft" state="frozen"/>
      <selection pane="bottomLeft" activeCell="E1" sqref="E1:F1"/>
    </sheetView>
  </sheetViews>
  <sheetFormatPr defaultRowHeight="14.45"/>
  <cols>
    <col min="1" max="1" width="16.85546875" customWidth="1"/>
    <col min="2" max="2" width="17" customWidth="1"/>
    <col min="3" max="3" width="15.85546875" customWidth="1"/>
    <col min="4" max="4" width="18.42578125" customWidth="1"/>
    <col min="6" max="6" width="55.28515625" bestFit="1" customWidth="1"/>
  </cols>
  <sheetData>
    <row r="1" spans="1:7">
      <c r="A1" s="30" t="s">
        <v>0</v>
      </c>
      <c r="B1" s="30"/>
      <c r="C1" s="30"/>
      <c r="D1" s="30"/>
      <c r="E1" s="26" t="s">
        <v>1</v>
      </c>
      <c r="F1" s="25" t="s">
        <v>2</v>
      </c>
    </row>
    <row r="2" spans="1:7">
      <c r="A2" s="28" t="s">
        <v>3</v>
      </c>
      <c r="B2" s="27"/>
      <c r="C2" s="1" t="s">
        <v>4</v>
      </c>
      <c r="D2" s="1" t="s">
        <v>5</v>
      </c>
    </row>
    <row r="3" spans="1:7">
      <c r="A3" s="31" t="s">
        <v>6</v>
      </c>
      <c r="B3" s="32"/>
      <c r="C3" s="32"/>
      <c r="D3" s="33"/>
      <c r="F3" s="29" t="s">
        <v>7</v>
      </c>
      <c r="G3" s="29" t="s">
        <v>8</v>
      </c>
    </row>
    <row r="4" spans="1:7">
      <c r="A4" s="2" t="s">
        <v>9</v>
      </c>
      <c r="B4" s="3" t="s">
        <v>10</v>
      </c>
      <c r="C4" s="4"/>
      <c r="D4" s="5">
        <f>C4</f>
        <v>0</v>
      </c>
      <c r="F4" s="29" t="s">
        <v>6</v>
      </c>
      <c r="G4" s="29">
        <v>14</v>
      </c>
    </row>
    <row r="5" spans="1:7">
      <c r="A5" s="2" t="s">
        <v>9</v>
      </c>
      <c r="B5" s="3" t="s">
        <v>11</v>
      </c>
      <c r="C5" s="4"/>
      <c r="D5" s="5">
        <f>C5*1000*(VLOOKUP(A3,$F$3:$G$14,2,FALSE))</f>
        <v>0</v>
      </c>
      <c r="F5" s="29" t="s">
        <v>12</v>
      </c>
      <c r="G5" s="29">
        <v>14.3</v>
      </c>
    </row>
    <row r="6" spans="1:7">
      <c r="A6" s="2" t="s">
        <v>9</v>
      </c>
      <c r="B6" s="3" t="s">
        <v>13</v>
      </c>
      <c r="C6" s="4"/>
      <c r="D6" s="5">
        <f>C6*(1/2210)*1000*(VLOOKUP(A3,$F$3:$G$14,2,FALSE))</f>
        <v>0</v>
      </c>
      <c r="F6" s="29" t="s">
        <v>14</v>
      </c>
      <c r="G6" s="29">
        <v>14</v>
      </c>
    </row>
    <row r="7" spans="1:7">
      <c r="A7" s="2"/>
      <c r="B7" s="3"/>
      <c r="C7" s="3"/>
      <c r="D7" s="6"/>
      <c r="F7" s="29" t="s">
        <v>15</v>
      </c>
      <c r="G7" s="29">
        <v>12.6</v>
      </c>
    </row>
    <row r="8" spans="1:7">
      <c r="A8" s="31" t="s">
        <v>12</v>
      </c>
      <c r="B8" s="32"/>
      <c r="C8" s="32"/>
      <c r="D8" s="33"/>
      <c r="F8" s="29" t="s">
        <v>16</v>
      </c>
      <c r="G8" s="29">
        <v>12.2</v>
      </c>
    </row>
    <row r="9" spans="1:7">
      <c r="A9" s="2" t="s">
        <v>9</v>
      </c>
      <c r="B9" s="3" t="s">
        <v>10</v>
      </c>
      <c r="C9" s="4"/>
      <c r="D9" s="5">
        <f>C9</f>
        <v>0</v>
      </c>
      <c r="F9" s="29" t="s">
        <v>17</v>
      </c>
      <c r="G9" s="29">
        <v>7.2</v>
      </c>
    </row>
    <row r="10" spans="1:7">
      <c r="A10" s="2" t="s">
        <v>9</v>
      </c>
      <c r="B10" s="3" t="s">
        <v>11</v>
      </c>
      <c r="C10" s="4"/>
      <c r="D10" s="5">
        <f>C10*1000*(VLOOKUP(A8,$F$3:$G$14,2,FALSE))</f>
        <v>0</v>
      </c>
      <c r="F10" s="29" t="s">
        <v>18</v>
      </c>
      <c r="G10" s="29">
        <v>12.9</v>
      </c>
    </row>
    <row r="11" spans="1:7">
      <c r="A11" s="2" t="s">
        <v>9</v>
      </c>
      <c r="B11" s="3" t="s">
        <v>13</v>
      </c>
      <c r="C11" s="4"/>
      <c r="D11" s="5">
        <f>C11*(1/5714)*1000*(VLOOKUP(A8,$F$3:$G$14,2,FALSE))</f>
        <v>0</v>
      </c>
      <c r="F11" s="29" t="s">
        <v>19</v>
      </c>
      <c r="G11" s="29">
        <v>11.3</v>
      </c>
    </row>
    <row r="12" spans="1:7">
      <c r="A12" s="3" t="s">
        <v>9</v>
      </c>
      <c r="B12" s="3" t="s">
        <v>20</v>
      </c>
      <c r="C12" s="4"/>
      <c r="D12" s="7">
        <f>C12*0.175*(VLOOKUP(A8,$F$3:$G$14,2,FALSE))</f>
        <v>0</v>
      </c>
      <c r="F12" s="29" t="s">
        <v>21</v>
      </c>
      <c r="G12" s="29">
        <v>13.6</v>
      </c>
    </row>
    <row r="13" spans="1:7">
      <c r="A13" s="31" t="s">
        <v>14</v>
      </c>
      <c r="B13" s="32"/>
      <c r="C13" s="32"/>
      <c r="D13" s="33"/>
      <c r="F13" s="29" t="s">
        <v>22</v>
      </c>
      <c r="G13" s="29">
        <v>4.5</v>
      </c>
    </row>
    <row r="14" spans="1:7">
      <c r="A14" s="2" t="s">
        <v>9</v>
      </c>
      <c r="B14" s="3" t="s">
        <v>10</v>
      </c>
      <c r="C14" s="4"/>
      <c r="D14" s="5">
        <f>C14</f>
        <v>0</v>
      </c>
      <c r="F14" s="29" t="s">
        <v>23</v>
      </c>
      <c r="G14" s="29">
        <v>6</v>
      </c>
    </row>
    <row r="15" spans="1:7">
      <c r="A15" s="2" t="s">
        <v>9</v>
      </c>
      <c r="B15" s="3" t="s">
        <v>11</v>
      </c>
      <c r="C15" s="4"/>
      <c r="D15" s="5">
        <f>C15*1000*(VLOOKUP(A13,$F$3:$G$14,2,FALSE))</f>
        <v>0</v>
      </c>
    </row>
    <row r="16" spans="1:7">
      <c r="A16" s="2" t="s">
        <v>9</v>
      </c>
      <c r="B16" s="3" t="s">
        <v>24</v>
      </c>
      <c r="C16" s="4"/>
      <c r="D16" s="5">
        <f>C16*0.75*(VLOOKUP(A13,$F$3:$G$14,2,FALSE))</f>
        <v>0</v>
      </c>
    </row>
    <row r="17" spans="1:4">
      <c r="A17" t="s">
        <v>9</v>
      </c>
      <c r="B17" t="s">
        <v>20</v>
      </c>
      <c r="C17" s="8"/>
      <c r="D17" s="7">
        <f>C17*0.75*(VLOOKUP(A13,$F$3:$G$14,2,FALSE))</f>
        <v>0</v>
      </c>
    </row>
    <row r="18" spans="1:4">
      <c r="A18" s="31" t="s">
        <v>15</v>
      </c>
      <c r="B18" s="32"/>
      <c r="C18" s="32"/>
      <c r="D18" s="33"/>
    </row>
    <row r="19" spans="1:4">
      <c r="A19" s="2" t="s">
        <v>9</v>
      </c>
      <c r="B19" s="3" t="s">
        <v>10</v>
      </c>
      <c r="C19" s="4"/>
      <c r="D19" s="5">
        <f>C19</f>
        <v>0</v>
      </c>
    </row>
    <row r="20" spans="1:4">
      <c r="A20" s="2" t="s">
        <v>9</v>
      </c>
      <c r="B20" s="3" t="s">
        <v>11</v>
      </c>
      <c r="C20" s="4"/>
      <c r="D20" s="5">
        <f>C20*1000*(VLOOKUP(A18,$F$3:$G$14,2,FALSE))</f>
        <v>0</v>
      </c>
    </row>
    <row r="21" spans="1:4">
      <c r="A21" s="2" t="s">
        <v>9</v>
      </c>
      <c r="B21" s="3" t="s">
        <v>13</v>
      </c>
      <c r="C21" s="4"/>
      <c r="D21" s="5">
        <f>C21*0.83752*(VLOOKUP(A18,$F$3:$G$14,2,FALSE))</f>
        <v>0</v>
      </c>
    </row>
    <row r="22" spans="1:4">
      <c r="A22" s="2"/>
      <c r="B22" s="3"/>
      <c r="C22" s="3"/>
      <c r="D22" s="6"/>
    </row>
    <row r="23" spans="1:4">
      <c r="A23" s="31" t="s">
        <v>16</v>
      </c>
      <c r="B23" s="32"/>
      <c r="C23" s="32"/>
      <c r="D23" s="33"/>
    </row>
    <row r="24" spans="1:4">
      <c r="A24" s="2" t="s">
        <v>9</v>
      </c>
      <c r="B24" s="3" t="s">
        <v>10</v>
      </c>
      <c r="C24" s="4"/>
      <c r="D24" s="5">
        <f>C24</f>
        <v>0</v>
      </c>
    </row>
    <row r="25" spans="1:4">
      <c r="A25" s="2" t="s">
        <v>9</v>
      </c>
      <c r="B25" s="3" t="s">
        <v>11</v>
      </c>
      <c r="C25" s="4"/>
      <c r="D25" s="5">
        <f>C25*1000*(VLOOKUP(A23,$F$3:$G$14,2,FALSE))</f>
        <v>0</v>
      </c>
    </row>
    <row r="26" spans="1:4">
      <c r="A26" s="2" t="s">
        <v>9</v>
      </c>
      <c r="B26" s="3" t="s">
        <v>13</v>
      </c>
      <c r="C26" s="4"/>
      <c r="D26" s="5">
        <f>C26*0.98425*(VLOOKUP(A23,$F$3:$G$14,2,FALSE))</f>
        <v>0</v>
      </c>
    </row>
    <row r="27" spans="1:4">
      <c r="A27" s="2"/>
      <c r="B27" s="3"/>
      <c r="C27" s="3"/>
      <c r="D27" s="6"/>
    </row>
    <row r="28" spans="1:4">
      <c r="A28" s="31" t="s">
        <v>17</v>
      </c>
      <c r="B28" s="32"/>
      <c r="C28" s="32"/>
      <c r="D28" s="33"/>
    </row>
    <row r="29" spans="1:4">
      <c r="A29" s="2" t="s">
        <v>9</v>
      </c>
      <c r="B29" s="3" t="s">
        <v>10</v>
      </c>
      <c r="C29" s="4"/>
      <c r="D29" s="5">
        <f>C29</f>
        <v>0</v>
      </c>
    </row>
    <row r="30" spans="1:4">
      <c r="A30" s="2" t="s">
        <v>9</v>
      </c>
      <c r="B30" s="3" t="s">
        <v>11</v>
      </c>
      <c r="C30" s="4"/>
      <c r="D30" s="5">
        <f>C30*1000*(VLOOKUP(A28,$F$3:$G$14,2,FALSE))</f>
        <v>0</v>
      </c>
    </row>
    <row r="31" spans="1:4">
      <c r="A31" s="2"/>
      <c r="B31" s="3"/>
      <c r="C31" s="3"/>
      <c r="D31" s="6"/>
    </row>
    <row r="32" spans="1:4">
      <c r="A32" s="31" t="s">
        <v>18</v>
      </c>
      <c r="B32" s="32"/>
      <c r="C32" s="32"/>
      <c r="D32" s="33"/>
    </row>
    <row r="33" spans="1:4">
      <c r="A33" s="2" t="s">
        <v>9</v>
      </c>
      <c r="B33" s="3" t="s">
        <v>10</v>
      </c>
      <c r="C33" s="4"/>
      <c r="D33" s="5">
        <f>C33</f>
        <v>0</v>
      </c>
    </row>
    <row r="34" spans="1:4">
      <c r="A34" s="2" t="s">
        <v>9</v>
      </c>
      <c r="B34" s="3" t="s">
        <v>11</v>
      </c>
      <c r="C34" s="4"/>
      <c r="D34" s="5">
        <f>C34*1000*(VLOOKUP(A32,$F$3:$G$14,2,FALSE))</f>
        <v>0</v>
      </c>
    </row>
    <row r="35" spans="1:4">
      <c r="A35" s="2" t="s">
        <v>9</v>
      </c>
      <c r="B35" s="3" t="s">
        <v>13</v>
      </c>
      <c r="C35" s="4"/>
      <c r="D35" s="5">
        <f>C35*0.73099*(VLOOKUP(A32,$F$3:$G$14,2,FALSE))</f>
        <v>0</v>
      </c>
    </row>
    <row r="36" spans="1:4">
      <c r="A36" s="2"/>
      <c r="B36" s="3"/>
      <c r="C36" s="3"/>
      <c r="D36" s="6"/>
    </row>
    <row r="37" spans="1:4">
      <c r="A37" s="31" t="s">
        <v>19</v>
      </c>
      <c r="B37" s="32"/>
      <c r="C37" s="32"/>
      <c r="D37" s="33"/>
    </row>
    <row r="38" spans="1:4">
      <c r="A38" s="2" t="s">
        <v>9</v>
      </c>
      <c r="B38" s="3" t="s">
        <v>10</v>
      </c>
      <c r="C38" s="4"/>
      <c r="D38" s="5">
        <f>C38</f>
        <v>0</v>
      </c>
    </row>
    <row r="39" spans="1:4">
      <c r="A39" s="2" t="s">
        <v>9</v>
      </c>
      <c r="B39" s="3" t="s">
        <v>13</v>
      </c>
      <c r="C39" s="4"/>
      <c r="D39" s="5">
        <f>C39*0.88*(VLOOKUP(A37,$F$3:$G$14,2,FALSE))</f>
        <v>0</v>
      </c>
    </row>
    <row r="40" spans="1:4">
      <c r="A40" s="2" t="s">
        <v>9</v>
      </c>
      <c r="B40" s="3" t="s">
        <v>25</v>
      </c>
      <c r="C40" s="4"/>
      <c r="D40" s="5">
        <f>C40*277.78</f>
        <v>0</v>
      </c>
    </row>
    <row r="41" spans="1:4">
      <c r="A41" s="2" t="s">
        <v>9</v>
      </c>
      <c r="B41" s="3" t="s">
        <v>26</v>
      </c>
      <c r="C41" s="4"/>
      <c r="D41" s="5">
        <f>C41*(VLOOKUP(A37,$F$3:$G$14,2,FALSE))</f>
        <v>0</v>
      </c>
    </row>
    <row r="42" spans="1:4">
      <c r="A42" s="2"/>
      <c r="B42" s="3"/>
      <c r="C42" s="3"/>
      <c r="D42" s="6"/>
    </row>
    <row r="43" spans="1:4">
      <c r="A43" s="31" t="s">
        <v>21</v>
      </c>
      <c r="B43" s="32"/>
      <c r="C43" s="32"/>
      <c r="D43" s="33"/>
    </row>
    <row r="44" spans="1:4">
      <c r="A44" s="2" t="s">
        <v>9</v>
      </c>
      <c r="B44" s="3" t="s">
        <v>10</v>
      </c>
      <c r="C44" s="4"/>
      <c r="D44" s="5">
        <f>C44</f>
        <v>0</v>
      </c>
    </row>
    <row r="45" spans="1:4">
      <c r="A45" s="2" t="s">
        <v>9</v>
      </c>
      <c r="B45" s="3" t="s">
        <v>11</v>
      </c>
      <c r="C45" s="4"/>
      <c r="D45" s="5">
        <f>C45*1000*(VLOOKUP(A43,$F$3:$G$14,2,FALSE))</f>
        <v>0</v>
      </c>
    </row>
    <row r="46" spans="1:4">
      <c r="A46" s="2" t="s">
        <v>9</v>
      </c>
      <c r="B46" s="3" t="s">
        <v>13</v>
      </c>
      <c r="C46" s="4"/>
      <c r="D46" s="5">
        <f>C46*0.51716*(VLOOKUP(A43,$F$3:$G$14,2,FALSE))</f>
        <v>0</v>
      </c>
    </row>
    <row r="47" spans="1:4">
      <c r="A47" s="2"/>
      <c r="B47" s="3"/>
      <c r="C47" s="3"/>
      <c r="D47" s="6"/>
    </row>
    <row r="48" spans="1:4">
      <c r="A48" s="31" t="s">
        <v>22</v>
      </c>
      <c r="B48" s="32"/>
      <c r="C48" s="32"/>
      <c r="D48" s="33"/>
    </row>
    <row r="49" spans="1:4">
      <c r="A49" s="2" t="s">
        <v>9</v>
      </c>
      <c r="B49" s="3" t="s">
        <v>10</v>
      </c>
      <c r="C49" s="4"/>
      <c r="D49" s="5">
        <f>C49</f>
        <v>0</v>
      </c>
    </row>
    <row r="50" spans="1:4">
      <c r="A50" s="2" t="s">
        <v>9</v>
      </c>
      <c r="B50" s="3" t="s">
        <v>11</v>
      </c>
      <c r="C50" s="4"/>
      <c r="D50" s="5">
        <f>C50*1000*(VLOOKUP(A48,$F$3:$G$14,2,FALSE))</f>
        <v>0</v>
      </c>
    </row>
    <row r="51" spans="1:4">
      <c r="A51" t="s">
        <v>9</v>
      </c>
      <c r="B51" t="s">
        <v>27</v>
      </c>
      <c r="C51" s="8"/>
      <c r="D51" s="7">
        <f>C51*253*(VLOOKUP(A48,$F$3:$G$14,2,FALSE))</f>
        <v>0</v>
      </c>
    </row>
    <row r="52" spans="1:4">
      <c r="A52" s="31" t="s">
        <v>23</v>
      </c>
      <c r="B52" s="32"/>
      <c r="C52" s="32"/>
      <c r="D52" s="33"/>
    </row>
    <row r="53" spans="1:4">
      <c r="A53" s="2" t="s">
        <v>9</v>
      </c>
      <c r="B53" s="3" t="s">
        <v>10</v>
      </c>
      <c r="C53" s="4"/>
      <c r="D53" s="5">
        <f>C53</f>
        <v>0</v>
      </c>
    </row>
    <row r="54" spans="1:4">
      <c r="A54" s="2" t="s">
        <v>9</v>
      </c>
      <c r="B54" s="3" t="s">
        <v>11</v>
      </c>
      <c r="C54" s="4"/>
      <c r="D54" s="5">
        <f>C54*1000*(VLOOKUP(A52,$F$3:$G$14,2,FALSE))</f>
        <v>0</v>
      </c>
    </row>
    <row r="55" spans="1:4">
      <c r="A55" s="9" t="s">
        <v>9</v>
      </c>
      <c r="B55" s="9" t="s">
        <v>20</v>
      </c>
      <c r="C55" s="10"/>
      <c r="D55" s="7">
        <f>C55*1.15*(VLOOKUP(A52,$F$3:$G$14,2,FALSE))</f>
        <v>0</v>
      </c>
    </row>
    <row r="56" spans="1:4">
      <c r="A56" s="3"/>
      <c r="B56" s="3"/>
      <c r="C56" s="3"/>
      <c r="D56" s="3"/>
    </row>
    <row r="57" spans="1:4">
      <c r="A57" s="31" t="s">
        <v>28</v>
      </c>
      <c r="B57" s="32"/>
      <c r="C57" s="32"/>
      <c r="D57" s="33"/>
    </row>
    <row r="58" spans="1:4">
      <c r="A58" s="11" t="s">
        <v>29</v>
      </c>
      <c r="B58" s="3" t="s">
        <v>10</v>
      </c>
      <c r="C58" s="4"/>
      <c r="D58" s="12">
        <f>C58</f>
        <v>0</v>
      </c>
    </row>
    <row r="59" spans="1:4">
      <c r="A59" s="11" t="s">
        <v>30</v>
      </c>
      <c r="B59" s="3" t="s">
        <v>10</v>
      </c>
      <c r="C59" s="4"/>
      <c r="D59" s="12">
        <f>C59</f>
        <v>0</v>
      </c>
    </row>
    <row r="60" spans="1:4">
      <c r="A60" s="13" t="s">
        <v>31</v>
      </c>
      <c r="B60" s="14" t="s">
        <v>10</v>
      </c>
      <c r="C60" s="15"/>
      <c r="D60" s="16">
        <f>C60</f>
        <v>0</v>
      </c>
    </row>
    <row r="62" spans="1:4">
      <c r="A62" s="17" t="s">
        <v>32</v>
      </c>
      <c r="B62" s="17"/>
      <c r="C62" s="17"/>
      <c r="D62" s="18">
        <f>SUM(D3:D60)</f>
        <v>0</v>
      </c>
    </row>
    <row r="63" spans="1:4">
      <c r="A63" s="34" t="s">
        <v>33</v>
      </c>
      <c r="B63" s="34"/>
      <c r="C63" s="19"/>
      <c r="D63" s="20">
        <f>SUM(D3:D57)</f>
        <v>0</v>
      </c>
    </row>
    <row r="64" spans="1:4">
      <c r="A64" s="35" t="s">
        <v>34</v>
      </c>
      <c r="B64" s="35"/>
      <c r="C64" s="14"/>
      <c r="D64" s="21">
        <f>SUM(D58:D60)</f>
        <v>0</v>
      </c>
    </row>
    <row r="65" spans="1:4">
      <c r="A65" s="36" t="s">
        <v>35</v>
      </c>
      <c r="B65" s="37"/>
      <c r="C65" s="22"/>
      <c r="D65" s="23" t="e">
        <f>D63/D62</f>
        <v>#DIV/0!</v>
      </c>
    </row>
    <row r="66" spans="1:4">
      <c r="A66" s="38" t="s">
        <v>36</v>
      </c>
      <c r="B66" s="35"/>
      <c r="C66" s="14"/>
      <c r="D66" s="24" t="e">
        <f>D64/D62</f>
        <v>#DIV/0!</v>
      </c>
    </row>
  </sheetData>
  <mergeCells count="17">
    <mergeCell ref="A66:B66"/>
    <mergeCell ref="A23:D23"/>
    <mergeCell ref="A28:D28"/>
    <mergeCell ref="A32:D32"/>
    <mergeCell ref="A37:D37"/>
    <mergeCell ref="A43:D43"/>
    <mergeCell ref="A48:D48"/>
    <mergeCell ref="A52:D52"/>
    <mergeCell ref="A57:D57"/>
    <mergeCell ref="A63:B63"/>
    <mergeCell ref="A64:B64"/>
    <mergeCell ref="A65:B65"/>
    <mergeCell ref="A1:D1"/>
    <mergeCell ref="A3:D3"/>
    <mergeCell ref="A8:D8"/>
    <mergeCell ref="A13:D13"/>
    <mergeCell ref="A18:D18"/>
  </mergeCells>
  <hyperlinks>
    <hyperlink ref="F1" r:id="rId1" display="https://www.gov.uk/government/publications/greenhouse-gas-reporting-conversion-factors-2025" xr:uid="{AC477586-0EF1-4A78-AA58-4205154067A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60b2ae-bad4-4d1b-b416-c73d3851a7cb">
      <Terms xmlns="http://schemas.microsoft.com/office/infopath/2007/PartnerControls"/>
    </lcf76f155ced4ddcb4097134ff3c332f>
    <TaxCatchAll xmlns="daf91340-3ccc-4aa5-923f-791d0661150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EC91132ADFE45B0E66798401BC50E" ma:contentTypeVersion="19" ma:contentTypeDescription="Create a new document." ma:contentTypeScope="" ma:versionID="3a3b429f77740463ff125dc564461217">
  <xsd:schema xmlns:xsd="http://www.w3.org/2001/XMLSchema" xmlns:xs="http://www.w3.org/2001/XMLSchema" xmlns:p="http://schemas.microsoft.com/office/2006/metadata/properties" xmlns:ns2="dd60b2ae-bad4-4d1b-b416-c73d3851a7cb" xmlns:ns3="daf91340-3ccc-4aa5-923f-791d06611507" targetNamespace="http://schemas.microsoft.com/office/2006/metadata/properties" ma:root="true" ma:fieldsID="279a3f120c6b0cc7f0cc685d5e888d41" ns2:_="" ns3:_="">
    <xsd:import namespace="dd60b2ae-bad4-4d1b-b416-c73d3851a7cb"/>
    <xsd:import namespace="daf91340-3ccc-4aa5-923f-791d066115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0b2ae-bad4-4d1b-b416-c73d3851a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ae8bc6-2808-436b-8758-b62c6fb37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1340-3ccc-4aa5-923f-791d066115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034750-c476-44d1-b8d1-a449c3d13a8a}" ma:internalName="TaxCatchAll" ma:showField="CatchAllData" ma:web="daf91340-3ccc-4aa5-923f-791d066115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0C50A-D914-4762-9096-64C21C0EE1BC}"/>
</file>

<file path=customXml/itemProps2.xml><?xml version="1.0" encoding="utf-8"?>
<ds:datastoreItem xmlns:ds="http://schemas.openxmlformats.org/officeDocument/2006/customXml" ds:itemID="{3C0CE1FC-8CB7-4176-AE6F-02C1DD4310FB}"/>
</file>

<file path=customXml/itemProps3.xml><?xml version="1.0" encoding="utf-8"?>
<ds:datastoreItem xmlns:ds="http://schemas.openxmlformats.org/officeDocument/2006/customXml" ds:itemID="{CCAFFBC4-F82C-42D7-B736-10940347DE26}"/>
</file>

<file path=docMetadata/LabelInfo.xml><?xml version="1.0" encoding="utf-8"?>
<clbl:labelList xmlns:clbl="http://schemas.microsoft.com/office/2020/mipLabelMetadata">
  <clbl:label id="{42cc3295-cd0e-449c-b98e-5ce5b560c1d3}" enabled="0" method="" siteId="{42cc3295-cd0e-449c-b98e-5ce5b560c1d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Hut, Erik {PEP}</dc:creator>
  <cp:keywords/>
  <dc:description/>
  <cp:lastModifiedBy/>
  <cp:revision/>
  <dcterms:created xsi:type="dcterms:W3CDTF">2026-04-14T07:32:18Z</dcterms:created>
  <dcterms:modified xsi:type="dcterms:W3CDTF">2026-05-18T13:03:26Z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0x010100EE9EC91132ADFE45B0E66798401BC50E</vt:lpwstr>
  </property>
  <property fmtid="{D5CDD505-2E9C-101B-9397-08002B2CF9AE}" pid="3" name="MediaServiceImageTags">
    <vt:lpwstr/>
  </property>
</Properties>
</file>